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0460A1D-EA4D-42A0-B28F-436B0961E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İNEK ARAÇLA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25" i="4"/>
  <c r="I22" i="4" l="1"/>
  <c r="I21" i="4"/>
  <c r="I20" i="4"/>
  <c r="I19" i="4"/>
  <c r="I30" i="4"/>
  <c r="I29" i="4"/>
  <c r="I28" i="4"/>
  <c r="I27" i="4"/>
  <c r="D15" i="4"/>
  <c r="D23" i="4"/>
  <c r="I8" i="4"/>
  <c r="I7" i="4"/>
  <c r="I5" i="4"/>
  <c r="I6" i="4"/>
  <c r="I14" i="4" l="1"/>
  <c r="I13" i="4"/>
  <c r="N23" i="4"/>
  <c r="N31" i="4"/>
  <c r="N9" i="4"/>
  <c r="N15" i="4" l="1"/>
</calcChain>
</file>

<file path=xl/sharedStrings.xml><?xml version="1.0" encoding="utf-8"?>
<sst xmlns="http://schemas.openxmlformats.org/spreadsheetml/2006/main" count="59" uniqueCount="43">
  <si>
    <t>BİNEK ARAÇ AYLIK AZAMİ KİRA TUTARI KDV HARİÇ</t>
  </si>
  <si>
    <t>SATIN ALINAN BİNEK ARAÇ KDV VE ÖTV TOPLAM TUTARI AZAMİ RAKAM</t>
  </si>
  <si>
    <t>SATIN ALINAN BİNEK ARAÇ KDV VE ÖTV HARİÇ AZAMİ TUTAR ( MATRAH)</t>
  </si>
  <si>
    <t xml:space="preserve">BORÇ </t>
  </si>
  <si>
    <t>ALACAK</t>
  </si>
  <si>
    <t>BİNEK ARAÇ KİRALAMA RAKAMI ( KDV HARİÇ )</t>
  </si>
  <si>
    <t>BİNEK ARAÇ KİRALAMA KDV ORANI</t>
  </si>
  <si>
    <t>BİNEK ARAÇ SATIN ALMA RAKAMI ( KDV VE ÖTV DAHİL )</t>
  </si>
  <si>
    <t xml:space="preserve">SATIN ALINAN BİNEK ARAÇ KDV VE ÖTV DAHİL AZAMİ TUTAR </t>
  </si>
  <si>
    <t>BİNEK ARAÇLAR İÇİN YAPILAN GİDERLER ( KDV HARİÇ TUTAR ) BAKIM ONARIM YAKIT SİGORTA V.B.</t>
  </si>
  <si>
    <t>ŞİRKET VERİLERİ ( SATIN ALDIĞINIZ ARAÇ İÇİN VERİLERİ GİRİNİZ )</t>
  </si>
  <si>
    <t>ŞİRKET VERİLERİ ( KİRALADIĞINIZ ARAÇ İÇİN VERİLERİ GİRİNİZ )</t>
  </si>
  <si>
    <t>ŞİRKET VERİLERİ ( BİNEK ARAÇLAR İÇİN YAPILAN HARCAMALAR - BAKIM, ONARIM,SİGORTA V.B.)</t>
  </si>
  <si>
    <t>BİNEK ARAÇLAR İÇİN YAPILAN GİDERLER KDV ORANI</t>
  </si>
  <si>
    <t>KKEG-MATRAH FARKI ( 689 )</t>
  </si>
  <si>
    <t>İNDİRİLECEK KDV ( 191 )</t>
  </si>
  <si>
    <t>KKEG-KDV ( 689 )</t>
  </si>
  <si>
    <t>SATICILAR / DİĞER TİC.BORÇLAR</t>
  </si>
  <si>
    <t>SATIN ALINAN BİNEK ARAÇ KDV VE ÖTV TOPLAMI</t>
  </si>
  <si>
    <t>SATIN ALINAN BİNEK ARAÇ KDV VE ÖTV HARİÇ TUTARI</t>
  </si>
  <si>
    <t>BİNEK ARAÇ HARCAMALARI MUHASEBE KAYDI</t>
  </si>
  <si>
    <t>BİNEK ARAÇ SATIN ALMA MUHASEBE KAYDI-KDV VE ÖTV TUTARI GİDER YAZILACAKSA</t>
  </si>
  <si>
    <t>BİNEK ARAÇ SATIN ALMA MUHASEBE KAYDI-KDV VE ÖTV TUTARI ARAÇ MALİYETİNE EKLENİP AKTİFLEŞECEKSE</t>
  </si>
  <si>
    <t>KDV VE ÖTV TUTARI (730-740-750-760-770 )</t>
  </si>
  <si>
    <t>GİDER HESABI ( 730-740-750-760-770 )</t>
  </si>
  <si>
    <t>KKEG-KDV VE ÖTV TUTARI</t>
  </si>
  <si>
    <t>GEREKLİ NOTLAR</t>
  </si>
  <si>
    <t>BİNEK ARAÇ KİRA FATURASI MUHASEBE YEVMİYE KAYDI</t>
  </si>
  <si>
    <t>KKEG-ALIŞ BEDELİ FARKI - 689</t>
  </si>
  <si>
    <t>KKEG-ALIŞ BEDELİ FARKI -689</t>
  </si>
  <si>
    <t>AKTİFE KAYIT EDİLEBİLECEK AZAMİ TUTAR</t>
  </si>
  <si>
    <t>EDİLMİŞSE ÖTV VE KDV TOPLAM TUTARININ AZAMİ TOPLAMI</t>
  </si>
  <si>
    <t xml:space="preserve">* BİNEK ARAÇ SATIN ALMA İLE İKTİSAP EDİLMİŞSE VE KDV VE ÖTV TUTARI DİREK GİDERLEŞTİRİLEREK AKTİFE KAYIT </t>
  </si>
  <si>
    <t>EDİLMİŞSE AKTİF  TOPLAM TUTARI AZAMİ</t>
  </si>
  <si>
    <t>* BİNEK ARAÇ FİNANSAL KİRALAMA YADA BANKA KREDİSİ İLE ALINMIŞSA İLK YIL ÖDENEN FAİZLER AKTİFLEŞECEKTİR.</t>
  </si>
  <si>
    <t>* BİNEK ARAÇLAR İÇİN KIST AMORTİSMAN UYGULANACAKTIR.</t>
  </si>
  <si>
    <t xml:space="preserve">* İSTER KİRALAMA İSTER SATIN ALMA SURETİ İLE İKTİSAP EDİLMİŞ OLSUN BİNEK ARAÇLAR İÇİN YAPILAN GİDER VE </t>
  </si>
  <si>
    <t>HARCAMALARIN ANCAK %70 KISMI GİDERLEŞEBİLİR KALAN %30 KISIM KKEG DİR.</t>
  </si>
  <si>
    <t>HARCAMALARIN KDV KISMININ ANCAK %70 KISMI İNDİRİLECEK KDV OLARAK KAYIT EDİLİR. KALAN %30 KISIM KKEG DİR.</t>
  </si>
  <si>
    <t>ARAÇLAR HESABI - 254 ( Amortismana Tabi Kısım )</t>
  </si>
  <si>
    <t>2026 YILI DEĞERLER</t>
  </si>
  <si>
    <t>* BİNEK ARAÇ KİRALAMA YOLU İLE İKTİSAP EDİLMİŞSE 2026 YILI İÇİN GİDERLEŞEBİLECEK AZAMİ TUTAR</t>
  </si>
  <si>
    <t>* BİNEK ARAÇ SATIN ALMA İLE İKTİSAP EDİLMİŞSE VE KDV VE ÖTV DAHİL TUTAR İLE AKTİFE ALINMIŞSA 2026 YILI İÇİn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</si>
</sst>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₺&quot;"/>
  </numFmts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sz val="13"/>
      <color theme="9" tint="0.79998168889431442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u/>
      <sz val="11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4" fontId="0" fillId="2" borderId="0" xfId="0" applyNumberFormat="1" applyFill="1" applyProtection="1">
      <protection locked="0"/>
    </xf>
    <xf numFmtId="0" fontId="8" fillId="3" borderId="0" xfId="0" applyFont="1" applyFill="1" applyProtection="1">
      <protection locked="0"/>
    </xf>
    <xf numFmtId="164" fontId="9" fillId="3" borderId="1" xfId="0" applyNumberFormat="1" applyFont="1" applyFill="1" applyBorder="1" applyProtection="1">
      <protection locked="0"/>
    </xf>
    <xf numFmtId="3" fontId="9" fillId="3" borderId="1" xfId="0" applyNumberFormat="1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hidden="1"/>
    </xf>
    <xf numFmtId="0" fontId="1" fillId="6" borderId="2" xfId="0" applyFont="1" applyFill="1" applyBorder="1" applyAlignment="1" applyProtection="1">
      <alignment horizontal="center"/>
      <protection hidden="1"/>
    </xf>
    <xf numFmtId="0" fontId="1" fillId="6" borderId="3" xfId="0" applyFont="1" applyFill="1" applyBorder="1" applyAlignment="1" applyProtection="1">
      <alignment horizontal="center"/>
      <protection hidden="1"/>
    </xf>
    <xf numFmtId="0" fontId="1" fillId="6" borderId="7" xfId="0" applyFont="1" applyFill="1" applyBorder="1" applyAlignment="1" applyProtection="1">
      <alignment horizontal="center"/>
      <protection hidden="1"/>
    </xf>
    <xf numFmtId="0" fontId="1" fillId="6" borderId="8" xfId="0" applyFont="1" applyFill="1" applyBorder="1" applyAlignment="1" applyProtection="1">
      <alignment horizontal="center"/>
      <protection hidden="1"/>
    </xf>
    <xf numFmtId="0" fontId="1" fillId="6" borderId="9" xfId="0" applyFont="1" applyFill="1" applyBorder="1" applyAlignment="1" applyProtection="1">
      <alignment horizontal="center"/>
      <protection hidden="1"/>
    </xf>
    <xf numFmtId="0" fontId="10" fillId="4" borderId="7" xfId="0" applyFont="1" applyFill="1" applyBorder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alignment horizontal="center"/>
      <protection hidden="1"/>
    </xf>
    <xf numFmtId="164" fontId="11" fillId="4" borderId="18" xfId="0" applyNumberFormat="1" applyFont="1" applyFill="1" applyBorder="1" applyAlignment="1" applyProtection="1">
      <alignment horizontal="center"/>
      <protection hidden="1"/>
    </xf>
    <xf numFmtId="164" fontId="11" fillId="4" borderId="15" xfId="0" applyNumberFormat="1" applyFont="1" applyFill="1" applyBorder="1" applyAlignment="1" applyProtection="1">
      <alignment horizontal="center"/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4" fontId="4" fillId="4" borderId="18" xfId="0" applyNumberFormat="1" applyFont="1" applyFill="1" applyBorder="1" applyAlignment="1" applyProtection="1">
      <alignment horizontal="center"/>
      <protection hidden="1"/>
    </xf>
    <xf numFmtId="4" fontId="4" fillId="4" borderId="9" xfId="0" applyNumberFormat="1" applyFont="1" applyFill="1" applyBorder="1" applyAlignment="1" applyProtection="1">
      <alignment horizontal="center"/>
      <protection hidden="1"/>
    </xf>
    <xf numFmtId="0" fontId="12" fillId="4" borderId="10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164" fontId="11" fillId="4" borderId="19" xfId="0" applyNumberFormat="1" applyFont="1" applyFill="1" applyBorder="1" applyAlignment="1" applyProtection="1">
      <alignment horizontal="center"/>
      <protection hidden="1"/>
    </xf>
    <xf numFmtId="164" fontId="11" fillId="4" borderId="16" xfId="0" applyNumberFormat="1" applyFont="1" applyFill="1" applyBorder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center"/>
      <protection hidden="1"/>
    </xf>
    <xf numFmtId="4" fontId="4" fillId="4" borderId="19" xfId="0" applyNumberFormat="1" applyFont="1" applyFill="1" applyBorder="1" applyAlignment="1" applyProtection="1">
      <alignment horizontal="center"/>
      <protection hidden="1"/>
    </xf>
    <xf numFmtId="4" fontId="4" fillId="4" borderId="11" xfId="0" applyNumberFormat="1" applyFont="1" applyFill="1" applyBorder="1" applyAlignment="1" applyProtection="1">
      <alignment horizontal="center"/>
      <protection hidden="1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4" fontId="4" fillId="4" borderId="20" xfId="0" applyNumberFormat="1" applyFont="1" applyFill="1" applyBorder="1" applyAlignment="1" applyProtection="1">
      <alignment horizontal="center"/>
      <protection hidden="1"/>
    </xf>
    <xf numFmtId="4" fontId="4" fillId="4" borderId="17" xfId="0" applyNumberFormat="1" applyFont="1" applyFill="1" applyBorder="1" applyAlignment="1" applyProtection="1">
      <alignment horizontal="center"/>
      <protection hidden="1"/>
    </xf>
    <xf numFmtId="0" fontId="12" fillId="4" borderId="13" xfId="0" applyFont="1" applyFill="1" applyBorder="1" applyAlignment="1" applyProtection="1">
      <alignment horizontal="center"/>
      <protection hidden="1"/>
    </xf>
    <xf numFmtId="164" fontId="11" fillId="4" borderId="20" xfId="0" applyNumberFormat="1" applyFont="1" applyFill="1" applyBorder="1" applyAlignment="1" applyProtection="1">
      <alignment horizontal="center"/>
      <protection hidden="1"/>
    </xf>
    <xf numFmtId="164" fontId="11" fillId="4" borderId="14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4" fontId="11" fillId="4" borderId="8" xfId="0" applyNumberFormat="1" applyFont="1" applyFill="1" applyBorder="1" applyAlignment="1" applyProtection="1">
      <alignment horizontal="center"/>
      <protection hidden="1"/>
    </xf>
    <xf numFmtId="4" fontId="4" fillId="4" borderId="8" xfId="0" applyNumberFormat="1" applyFont="1" applyFill="1" applyBorder="1" applyAlignment="1" applyProtection="1">
      <alignment horizontal="center"/>
      <protection hidden="1"/>
    </xf>
    <xf numFmtId="164" fontId="11" fillId="4" borderId="0" xfId="0" applyNumberFormat="1" applyFont="1" applyFill="1" applyAlignment="1" applyProtection="1">
      <alignment horizontal="center"/>
      <protection hidden="1"/>
    </xf>
    <xf numFmtId="4" fontId="4" fillId="4" borderId="0" xfId="0" applyNumberFormat="1" applyFont="1" applyFill="1" applyAlignment="1" applyProtection="1">
      <alignment horizontal="center"/>
      <protection hidden="1"/>
    </xf>
    <xf numFmtId="0" fontId="12" fillId="4" borderId="12" xfId="0" applyFont="1" applyFill="1" applyBorder="1" applyAlignment="1" applyProtection="1">
      <alignment horizontal="center"/>
      <protection hidden="1"/>
    </xf>
    <xf numFmtId="164" fontId="11" fillId="4" borderId="13" xfId="0" applyNumberFormat="1" applyFont="1" applyFill="1" applyBorder="1" applyAlignment="1" applyProtection="1">
      <alignment horizontal="center"/>
      <protection hidden="1"/>
    </xf>
    <xf numFmtId="164" fontId="11" fillId="4" borderId="17" xfId="0" applyNumberFormat="1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7" fillId="3" borderId="1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4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0" fillId="2" borderId="5" xfId="0" applyFill="1" applyBorder="1" applyProtection="1">
      <protection hidden="1"/>
    </xf>
    <xf numFmtId="164" fontId="0" fillId="2" borderId="4" xfId="0" applyNumberFormat="1" applyFill="1" applyBorder="1" applyProtection="1">
      <protection hidden="1"/>
    </xf>
    <xf numFmtId="4" fontId="0" fillId="2" borderId="21" xfId="0" applyNumberFormat="1" applyFill="1" applyBorder="1" applyProtection="1">
      <protection hidden="1"/>
    </xf>
    <xf numFmtId="164" fontId="0" fillId="2" borderId="5" xfId="0" applyNumberFormat="1" applyFill="1" applyBorder="1" applyProtection="1">
      <protection hidden="1"/>
    </xf>
    <xf numFmtId="4" fontId="0" fillId="2" borderId="5" xfId="0" applyNumberFormat="1" applyFill="1" applyBorder="1" applyProtection="1">
      <protection hidden="1"/>
    </xf>
    <xf numFmtId="4" fontId="0" fillId="2" borderId="0" xfId="0" applyNumberForma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28571</xdr:colOff>
      <xdr:row>7</xdr:row>
      <xdr:rowOff>57150</xdr:rowOff>
    </xdr:from>
    <xdr:to>
      <xdr:col>4</xdr:col>
      <xdr:colOff>561975</xdr:colOff>
      <xdr:row>9</xdr:row>
      <xdr:rowOff>42600</xdr:rowOff>
    </xdr:to>
    <xdr:cxnSp macro="">
      <xdr:nvCxnSpPr>
        <xdr:cNvPr id="5" name="Düz Ok Bağlayıcısı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095996" y="1438275"/>
          <a:ext cx="533404" cy="38550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11</xdr:row>
      <xdr:rowOff>95250</xdr:rowOff>
    </xdr:from>
    <xdr:to>
      <xdr:col>4</xdr:col>
      <xdr:colOff>571504</xdr:colOff>
      <xdr:row>13</xdr:row>
      <xdr:rowOff>80700</xdr:rowOff>
    </xdr:to>
    <xdr:cxnSp macro="">
      <xdr:nvCxnSpPr>
        <xdr:cNvPr id="7" name="Düz Ok Bağlayıcısı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6105525" y="2276475"/>
          <a:ext cx="533404" cy="38550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13</xdr:row>
      <xdr:rowOff>133350</xdr:rowOff>
    </xdr:from>
    <xdr:to>
      <xdr:col>4</xdr:col>
      <xdr:colOff>581025</xdr:colOff>
      <xdr:row>17</xdr:row>
      <xdr:rowOff>19050</xdr:rowOff>
    </xdr:to>
    <xdr:cxnSp macro="">
      <xdr:nvCxnSpPr>
        <xdr:cNvPr id="13" name="Düz Ok Bağlayıcısı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105525" y="2714625"/>
          <a:ext cx="542925" cy="68580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17</xdr:row>
      <xdr:rowOff>171450</xdr:rowOff>
    </xdr:from>
    <xdr:to>
      <xdr:col>4</xdr:col>
      <xdr:colOff>523875</xdr:colOff>
      <xdr:row>24</xdr:row>
      <xdr:rowOff>180975</xdr:rowOff>
    </xdr:to>
    <xdr:cxnSp macro="">
      <xdr:nvCxnSpPr>
        <xdr:cNvPr id="17" name="Düz Ok Bağlayıcısı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6115050" y="3552825"/>
          <a:ext cx="476250" cy="139065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7"/>
  <sheetViews>
    <sheetView showGridLines="0" tabSelected="1" workbookViewId="0">
      <selection activeCell="P5" sqref="P5"/>
    </sheetView>
  </sheetViews>
  <sheetFormatPr defaultRowHeight="15" x14ac:dyDescent="0.25"/>
  <cols>
    <col min="1" max="1" width="9.140625" style="2"/>
    <col min="2" max="2" width="104.28515625" style="2" customWidth="1"/>
    <col min="3" max="3" width="11.42578125" style="3" hidden="1" customWidth="1"/>
    <col min="4" max="4" width="16.5703125" style="4" customWidth="1"/>
    <col min="5" max="5" width="9.140625" style="2"/>
    <col min="6" max="6" width="6.28515625" style="1" bestFit="1" customWidth="1"/>
    <col min="7" max="7" width="8.140625" style="1" bestFit="1" customWidth="1"/>
    <col min="8" max="8" width="25.140625" style="1" customWidth="1"/>
    <col min="9" max="9" width="9.140625" style="1"/>
    <col min="10" max="10" width="13.140625" style="1" customWidth="1"/>
    <col min="11" max="12" width="9.140625" style="1"/>
    <col min="13" max="13" width="15.85546875" style="1" customWidth="1"/>
    <col min="14" max="14" width="9.140625" style="1"/>
    <col min="15" max="15" width="12.42578125" style="1" customWidth="1"/>
    <col min="16" max="17" width="9.140625" style="1"/>
    <col min="18" max="16384" width="9.140625" style="2"/>
  </cols>
  <sheetData>
    <row r="2" spans="1:15" ht="18" thickBot="1" x14ac:dyDescent="0.35">
      <c r="B2" s="43" t="s">
        <v>40</v>
      </c>
    </row>
    <row r="3" spans="1:15" ht="18" thickBot="1" x14ac:dyDescent="0.35">
      <c r="B3" s="44" t="s">
        <v>0</v>
      </c>
      <c r="C3" s="5"/>
      <c r="D3" s="6">
        <v>46000</v>
      </c>
      <c r="F3" s="8" t="s">
        <v>27</v>
      </c>
      <c r="G3" s="9"/>
      <c r="H3" s="9"/>
      <c r="I3" s="9"/>
      <c r="J3" s="9"/>
      <c r="K3" s="9"/>
      <c r="L3" s="9"/>
      <c r="M3" s="9"/>
      <c r="N3" s="9"/>
      <c r="O3" s="10"/>
    </row>
    <row r="4" spans="1:15" ht="18" thickBot="1" x14ac:dyDescent="0.35">
      <c r="B4" s="44" t="s">
        <v>1</v>
      </c>
      <c r="C4" s="5"/>
      <c r="D4" s="6">
        <v>1200000</v>
      </c>
      <c r="F4" s="11" t="s">
        <v>3</v>
      </c>
      <c r="G4" s="12"/>
      <c r="H4" s="12"/>
      <c r="I4" s="12"/>
      <c r="J4" s="13"/>
      <c r="K4" s="11" t="s">
        <v>4</v>
      </c>
      <c r="L4" s="12"/>
      <c r="M4" s="12"/>
      <c r="N4" s="12"/>
      <c r="O4" s="13"/>
    </row>
    <row r="5" spans="1:15" ht="18" thickBot="1" x14ac:dyDescent="0.35">
      <c r="B5" s="44" t="s">
        <v>2</v>
      </c>
      <c r="C5" s="5"/>
      <c r="D5" s="6">
        <v>1380000</v>
      </c>
      <c r="F5" s="14" t="s">
        <v>24</v>
      </c>
      <c r="G5" s="15"/>
      <c r="H5" s="15"/>
      <c r="I5" s="16">
        <f>IF(D9&gt;D3,D3,D9)</f>
        <v>46000</v>
      </c>
      <c r="J5" s="17"/>
      <c r="K5" s="18"/>
      <c r="L5" s="18"/>
      <c r="M5" s="18"/>
      <c r="N5" s="19"/>
      <c r="O5" s="20"/>
    </row>
    <row r="6" spans="1:15" ht="18" thickBot="1" x14ac:dyDescent="0.35">
      <c r="A6" s="1"/>
      <c r="B6" s="44" t="s">
        <v>8</v>
      </c>
      <c r="C6" s="5"/>
      <c r="D6" s="6">
        <v>2600000</v>
      </c>
      <c r="E6" s="1"/>
      <c r="F6" s="21" t="s">
        <v>14</v>
      </c>
      <c r="G6" s="22"/>
      <c r="H6" s="22"/>
      <c r="I6" s="23">
        <f>IF(D9&gt;D3,D9-D3,0)</f>
        <v>4000</v>
      </c>
      <c r="J6" s="24"/>
      <c r="K6" s="25"/>
      <c r="L6" s="25"/>
      <c r="M6" s="25"/>
      <c r="N6" s="26"/>
      <c r="O6" s="27"/>
    </row>
    <row r="7" spans="1:15" x14ac:dyDescent="0.25">
      <c r="A7" s="1"/>
      <c r="B7" s="45"/>
      <c r="C7" s="2"/>
      <c r="D7" s="2"/>
      <c r="F7" s="21" t="s">
        <v>15</v>
      </c>
      <c r="G7" s="22"/>
      <c r="H7" s="22"/>
      <c r="I7" s="23">
        <f>IF(D9&gt;D3,(D3*D10/100),(D9*D10/100))</f>
        <v>9200</v>
      </c>
      <c r="J7" s="24"/>
      <c r="K7" s="25"/>
      <c r="L7" s="25"/>
      <c r="M7" s="25"/>
      <c r="N7" s="26"/>
      <c r="O7" s="27"/>
    </row>
    <row r="8" spans="1:15" ht="18" thickBot="1" x14ac:dyDescent="0.35">
      <c r="A8" s="1"/>
      <c r="B8" s="43" t="s">
        <v>11</v>
      </c>
      <c r="F8" s="21" t="s">
        <v>16</v>
      </c>
      <c r="G8" s="22"/>
      <c r="H8" s="22"/>
      <c r="I8" s="23">
        <f>IF(D9&gt;D3,((D9-D3)*D10/100),0)</f>
        <v>800</v>
      </c>
      <c r="J8" s="24"/>
      <c r="K8" s="25"/>
      <c r="L8" s="25"/>
      <c r="M8" s="25"/>
      <c r="N8" s="26"/>
      <c r="O8" s="27"/>
    </row>
    <row r="9" spans="1:15" ht="18" thickBot="1" x14ac:dyDescent="0.35">
      <c r="A9" s="1"/>
      <c r="B9" s="44" t="s">
        <v>5</v>
      </c>
      <c r="C9" s="5"/>
      <c r="D9" s="6">
        <v>50000</v>
      </c>
      <c r="F9" s="28"/>
      <c r="G9" s="29"/>
      <c r="H9" s="29"/>
      <c r="I9" s="30"/>
      <c r="J9" s="31"/>
      <c r="K9" s="32" t="s">
        <v>17</v>
      </c>
      <c r="L9" s="32"/>
      <c r="M9" s="32"/>
      <c r="N9" s="33">
        <f>I5+I6+I7+I8</f>
        <v>60000</v>
      </c>
      <c r="O9" s="34"/>
    </row>
    <row r="10" spans="1:15" ht="18" thickBot="1" x14ac:dyDescent="0.35">
      <c r="A10" s="1"/>
      <c r="B10" s="44" t="s">
        <v>6</v>
      </c>
      <c r="C10" s="5"/>
      <c r="D10" s="7">
        <v>20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5.75" thickBot="1" x14ac:dyDescent="0.3">
      <c r="A11" s="1"/>
      <c r="B11" s="45"/>
      <c r="C11" s="2"/>
      <c r="D11" s="2"/>
      <c r="F11" s="8" t="s">
        <v>22</v>
      </c>
      <c r="G11" s="9"/>
      <c r="H11" s="9"/>
      <c r="I11" s="9"/>
      <c r="J11" s="9"/>
      <c r="K11" s="9"/>
      <c r="L11" s="9"/>
      <c r="M11" s="9"/>
      <c r="N11" s="9"/>
      <c r="O11" s="10"/>
    </row>
    <row r="12" spans="1:15" ht="18" thickBot="1" x14ac:dyDescent="0.35">
      <c r="A12" s="1"/>
      <c r="B12" s="43" t="s">
        <v>10</v>
      </c>
      <c r="C12" s="2"/>
      <c r="D12" s="2"/>
      <c r="F12" s="8" t="s">
        <v>3</v>
      </c>
      <c r="G12" s="9"/>
      <c r="H12" s="9"/>
      <c r="I12" s="9"/>
      <c r="J12" s="10"/>
      <c r="K12" s="11" t="s">
        <v>4</v>
      </c>
      <c r="L12" s="12"/>
      <c r="M12" s="12"/>
      <c r="N12" s="12"/>
      <c r="O12" s="13"/>
    </row>
    <row r="13" spans="1:15" ht="18" thickBot="1" x14ac:dyDescent="0.35">
      <c r="A13" s="1"/>
      <c r="B13" s="44" t="s">
        <v>18</v>
      </c>
      <c r="C13" s="5"/>
      <c r="D13" s="6">
        <v>1300000</v>
      </c>
      <c r="F13" s="14" t="s">
        <v>39</v>
      </c>
      <c r="G13" s="15"/>
      <c r="H13" s="15"/>
      <c r="I13" s="36">
        <f>IF(D15&gt;D6,D6,D15)</f>
        <v>2600000</v>
      </c>
      <c r="J13" s="17"/>
      <c r="K13" s="18"/>
      <c r="L13" s="18"/>
      <c r="M13" s="18"/>
      <c r="N13" s="37"/>
      <c r="O13" s="20"/>
    </row>
    <row r="14" spans="1:15" ht="18" thickBot="1" x14ac:dyDescent="0.35">
      <c r="A14" s="1"/>
      <c r="B14" s="44" t="s">
        <v>19</v>
      </c>
      <c r="C14" s="5"/>
      <c r="D14" s="6">
        <v>1400000</v>
      </c>
      <c r="F14" s="21" t="s">
        <v>28</v>
      </c>
      <c r="G14" s="22"/>
      <c r="H14" s="22"/>
      <c r="I14" s="38">
        <f>IF(D15&gt;D6,D15-D6,0)</f>
        <v>100000</v>
      </c>
      <c r="J14" s="24"/>
      <c r="K14" s="25"/>
      <c r="L14" s="25"/>
      <c r="M14" s="25"/>
      <c r="N14" s="39"/>
      <c r="O14" s="27"/>
    </row>
    <row r="15" spans="1:15" ht="18" thickBot="1" x14ac:dyDescent="0.35">
      <c r="A15" s="1"/>
      <c r="B15" s="44" t="s">
        <v>7</v>
      </c>
      <c r="C15" s="5"/>
      <c r="D15" s="6">
        <f>D13+D14</f>
        <v>2700000</v>
      </c>
      <c r="F15" s="40"/>
      <c r="G15" s="32"/>
      <c r="H15" s="32"/>
      <c r="I15" s="41"/>
      <c r="J15" s="42"/>
      <c r="K15" s="32" t="s">
        <v>17</v>
      </c>
      <c r="L15" s="32"/>
      <c r="M15" s="32"/>
      <c r="N15" s="41">
        <f>I13+I14</f>
        <v>2700000</v>
      </c>
      <c r="O15" s="34"/>
    </row>
    <row r="16" spans="1:15" ht="15.75" thickBot="1" x14ac:dyDescent="0.3">
      <c r="A16" s="1"/>
      <c r="B16" s="4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18" thickBot="1" x14ac:dyDescent="0.35">
      <c r="A17" s="1"/>
      <c r="B17" s="43" t="s">
        <v>12</v>
      </c>
      <c r="F17" s="8" t="s">
        <v>21</v>
      </c>
      <c r="G17" s="9"/>
      <c r="H17" s="9"/>
      <c r="I17" s="9"/>
      <c r="J17" s="9"/>
      <c r="K17" s="9"/>
      <c r="L17" s="9"/>
      <c r="M17" s="9"/>
      <c r="N17" s="9"/>
      <c r="O17" s="10"/>
    </row>
    <row r="18" spans="1:15" ht="18" thickBot="1" x14ac:dyDescent="0.35">
      <c r="A18" s="1"/>
      <c r="B18" s="44" t="s">
        <v>9</v>
      </c>
      <c r="C18" s="5"/>
      <c r="D18" s="6">
        <v>5000</v>
      </c>
      <c r="F18" s="8" t="s">
        <v>3</v>
      </c>
      <c r="G18" s="9"/>
      <c r="H18" s="9"/>
      <c r="I18" s="9"/>
      <c r="J18" s="10"/>
      <c r="K18" s="8" t="s">
        <v>4</v>
      </c>
      <c r="L18" s="9"/>
      <c r="M18" s="9"/>
      <c r="N18" s="9"/>
      <c r="O18" s="10"/>
    </row>
    <row r="19" spans="1:15" ht="18" thickBot="1" x14ac:dyDescent="0.35">
      <c r="A19" s="1"/>
      <c r="B19" s="44" t="s">
        <v>13</v>
      </c>
      <c r="C19" s="5"/>
      <c r="D19" s="7">
        <v>20</v>
      </c>
      <c r="F19" s="14" t="s">
        <v>39</v>
      </c>
      <c r="G19" s="15"/>
      <c r="H19" s="15"/>
      <c r="I19" s="16">
        <f>IF(D14&gt;D5,D5,D14)</f>
        <v>1380000</v>
      </c>
      <c r="J19" s="17"/>
      <c r="K19" s="18"/>
      <c r="L19" s="18"/>
      <c r="M19" s="18"/>
      <c r="N19" s="19"/>
      <c r="O19" s="20"/>
    </row>
    <row r="20" spans="1:15" x14ac:dyDescent="0.25">
      <c r="A20" s="1"/>
      <c r="B20" s="45" t="s">
        <v>26</v>
      </c>
      <c r="F20" s="21" t="s">
        <v>29</v>
      </c>
      <c r="G20" s="22"/>
      <c r="H20" s="22"/>
      <c r="I20" s="23">
        <f>IF(D14&gt;D5,D14-D5,0)</f>
        <v>20000</v>
      </c>
      <c r="J20" s="24"/>
      <c r="K20" s="25"/>
      <c r="L20" s="25"/>
      <c r="M20" s="25"/>
      <c r="N20" s="26"/>
      <c r="O20" s="27"/>
    </row>
    <row r="21" spans="1:15" x14ac:dyDescent="0.25">
      <c r="A21" s="1"/>
      <c r="B21" s="46" t="s">
        <v>41</v>
      </c>
      <c r="D21" s="49">
        <v>46000</v>
      </c>
      <c r="F21" s="21" t="s">
        <v>23</v>
      </c>
      <c r="G21" s="22"/>
      <c r="H21" s="22"/>
      <c r="I21" s="23">
        <f>IF(D13&gt;D4,D4,D13)</f>
        <v>1200000</v>
      </c>
      <c r="J21" s="24"/>
      <c r="K21" s="25"/>
      <c r="L21" s="25"/>
      <c r="M21" s="25"/>
      <c r="N21" s="26"/>
      <c r="O21" s="27"/>
    </row>
    <row r="22" spans="1:15" x14ac:dyDescent="0.25">
      <c r="A22" s="1"/>
      <c r="B22" s="47" t="s">
        <v>42</v>
      </c>
      <c r="D22" s="50"/>
      <c r="F22" s="21" t="s">
        <v>25</v>
      </c>
      <c r="G22" s="22"/>
      <c r="H22" s="22"/>
      <c r="I22" s="23">
        <f>IF(D13&gt;D4,D13-D4,0)</f>
        <v>100000</v>
      </c>
      <c r="J22" s="24"/>
      <c r="K22" s="25"/>
      <c r="L22" s="25"/>
      <c r="M22" s="25"/>
      <c r="N22" s="26"/>
      <c r="O22" s="27"/>
    </row>
    <row r="23" spans="1:15" ht="15.75" thickBot="1" x14ac:dyDescent="0.3">
      <c r="A23" s="1"/>
      <c r="B23" s="48" t="s">
        <v>30</v>
      </c>
      <c r="D23" s="51">
        <f>D6</f>
        <v>2600000</v>
      </c>
      <c r="F23" s="28"/>
      <c r="G23" s="29"/>
      <c r="H23" s="29"/>
      <c r="I23" s="30"/>
      <c r="J23" s="31"/>
      <c r="K23" s="32" t="s">
        <v>17</v>
      </c>
      <c r="L23" s="32"/>
      <c r="M23" s="32"/>
      <c r="N23" s="33">
        <f>I19+I20+I21+I22</f>
        <v>2700000</v>
      </c>
      <c r="O23" s="34"/>
    </row>
    <row r="24" spans="1:15" ht="15.75" thickBot="1" x14ac:dyDescent="0.3">
      <c r="A24" s="1"/>
      <c r="B24" s="47" t="s">
        <v>32</v>
      </c>
      <c r="D24" s="50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15.75" thickBot="1" x14ac:dyDescent="0.3">
      <c r="A25" s="1"/>
      <c r="B25" s="48" t="s">
        <v>31</v>
      </c>
      <c r="D25" s="52">
        <f>D4</f>
        <v>1200000</v>
      </c>
      <c r="F25" s="8" t="s">
        <v>20</v>
      </c>
      <c r="G25" s="9"/>
      <c r="H25" s="9"/>
      <c r="I25" s="9"/>
      <c r="J25" s="9"/>
      <c r="K25" s="9"/>
      <c r="L25" s="9"/>
      <c r="M25" s="9"/>
      <c r="N25" s="9"/>
      <c r="O25" s="10"/>
    </row>
    <row r="26" spans="1:15" ht="15.75" thickBot="1" x14ac:dyDescent="0.3">
      <c r="A26" s="1"/>
      <c r="B26" s="47" t="s">
        <v>32</v>
      </c>
      <c r="D26" s="50"/>
      <c r="F26" s="8" t="s">
        <v>3</v>
      </c>
      <c r="G26" s="9"/>
      <c r="H26" s="9"/>
      <c r="I26" s="9"/>
      <c r="J26" s="10"/>
      <c r="K26" s="8" t="s">
        <v>4</v>
      </c>
      <c r="L26" s="9"/>
      <c r="M26" s="9"/>
      <c r="N26" s="9"/>
      <c r="O26" s="10"/>
    </row>
    <row r="27" spans="1:15" x14ac:dyDescent="0.25">
      <c r="A27" s="1"/>
      <c r="B27" s="48" t="s">
        <v>33</v>
      </c>
      <c r="D27" s="52">
        <f>D5</f>
        <v>1380000</v>
      </c>
      <c r="F27" s="14" t="s">
        <v>24</v>
      </c>
      <c r="G27" s="15"/>
      <c r="H27" s="15"/>
      <c r="I27" s="16">
        <f>D18*0.7</f>
        <v>3500</v>
      </c>
      <c r="J27" s="17"/>
      <c r="K27" s="18"/>
      <c r="L27" s="18"/>
      <c r="M27" s="18"/>
      <c r="N27" s="19"/>
      <c r="O27" s="20"/>
    </row>
    <row r="28" spans="1:15" x14ac:dyDescent="0.25">
      <c r="A28" s="1"/>
      <c r="B28" s="46" t="s">
        <v>34</v>
      </c>
      <c r="D28" s="53"/>
      <c r="F28" s="21" t="s">
        <v>14</v>
      </c>
      <c r="G28" s="22"/>
      <c r="H28" s="22"/>
      <c r="I28" s="23">
        <f>D18*0.3</f>
        <v>1500</v>
      </c>
      <c r="J28" s="24"/>
      <c r="K28" s="25"/>
      <c r="L28" s="25"/>
      <c r="M28" s="25"/>
      <c r="N28" s="26"/>
      <c r="O28" s="27"/>
    </row>
    <row r="29" spans="1:15" x14ac:dyDescent="0.25">
      <c r="A29" s="1"/>
      <c r="B29" s="46" t="s">
        <v>35</v>
      </c>
      <c r="D29" s="53"/>
      <c r="F29" s="21" t="s">
        <v>15</v>
      </c>
      <c r="G29" s="22"/>
      <c r="H29" s="22"/>
      <c r="I29" s="23">
        <f>(D18*D19/100)*0.7</f>
        <v>700</v>
      </c>
      <c r="J29" s="24"/>
      <c r="K29" s="25"/>
      <c r="L29" s="25"/>
      <c r="M29" s="25"/>
      <c r="N29" s="26"/>
      <c r="O29" s="27"/>
    </row>
    <row r="30" spans="1:15" x14ac:dyDescent="0.25">
      <c r="A30" s="1"/>
      <c r="B30" s="47" t="s">
        <v>36</v>
      </c>
      <c r="D30" s="53"/>
      <c r="F30" s="21" t="s">
        <v>16</v>
      </c>
      <c r="G30" s="22"/>
      <c r="H30" s="22"/>
      <c r="I30" s="23">
        <f>(D18*D19/100)*0.3</f>
        <v>300</v>
      </c>
      <c r="J30" s="24"/>
      <c r="K30" s="25"/>
      <c r="L30" s="25"/>
      <c r="M30" s="25"/>
      <c r="N30" s="26"/>
      <c r="O30" s="27"/>
    </row>
    <row r="31" spans="1:15" ht="15" customHeight="1" thickBot="1" x14ac:dyDescent="0.3">
      <c r="A31" s="1"/>
      <c r="B31" s="48" t="s">
        <v>37</v>
      </c>
      <c r="D31" s="53"/>
      <c r="F31" s="28"/>
      <c r="G31" s="29"/>
      <c r="H31" s="29"/>
      <c r="I31" s="30"/>
      <c r="J31" s="31"/>
      <c r="K31" s="32" t="s">
        <v>17</v>
      </c>
      <c r="L31" s="32"/>
      <c r="M31" s="32"/>
      <c r="N31" s="33">
        <f>I27+I28+I29+I30</f>
        <v>6000</v>
      </c>
      <c r="O31" s="34"/>
    </row>
    <row r="32" spans="1:15" ht="15.75" customHeight="1" x14ac:dyDescent="0.25">
      <c r="A32" s="1"/>
      <c r="B32" s="47" t="s">
        <v>36</v>
      </c>
      <c r="D32" s="53"/>
    </row>
    <row r="33" spans="1:4" ht="18" customHeight="1" x14ac:dyDescent="0.25">
      <c r="A33" s="1"/>
      <c r="B33" s="48" t="s">
        <v>38</v>
      </c>
      <c r="D33" s="53"/>
    </row>
    <row r="34" spans="1:4" x14ac:dyDescent="0.25">
      <c r="A34" s="1"/>
    </row>
    <row r="35" spans="1:4" x14ac:dyDescent="0.25">
      <c r="A35" s="1"/>
    </row>
    <row r="36" spans="1:4" x14ac:dyDescent="0.25">
      <c r="A36" s="1"/>
    </row>
    <row r="37" spans="1:4" x14ac:dyDescent="0.25">
      <c r="A37" s="1"/>
    </row>
  </sheetData>
  <sheetProtection algorithmName="SHA-512" hashValue="ACgJ2DeAs8vrnxkBWUXII/pE+xPRfDJlezn88zwdRa4UJoP/GMGwCs0XNBK0rUftfyEFh/frOOQtyzmMFNau/Q==" saltValue="MtanHKYtvQOKHNFigH9gIA==" spinCount="100000" sheet="1" objects="1" scenarios="1" formatCells="0" sort="0" autoFilter="0"/>
  <mergeCells count="84">
    <mergeCell ref="F26:J26"/>
    <mergeCell ref="K26:O26"/>
    <mergeCell ref="F27:H27"/>
    <mergeCell ref="I27:J27"/>
    <mergeCell ref="K27:M27"/>
    <mergeCell ref="N27:O27"/>
    <mergeCell ref="F17:O17"/>
    <mergeCell ref="F18:J18"/>
    <mergeCell ref="K18:O18"/>
    <mergeCell ref="F19:H19"/>
    <mergeCell ref="I19:J19"/>
    <mergeCell ref="K19:M19"/>
    <mergeCell ref="N19:O19"/>
    <mergeCell ref="F29:H29"/>
    <mergeCell ref="I29:J29"/>
    <mergeCell ref="K29:M29"/>
    <mergeCell ref="N29:O29"/>
    <mergeCell ref="F28:H28"/>
    <mergeCell ref="I28:J28"/>
    <mergeCell ref="K28:M28"/>
    <mergeCell ref="N28:O28"/>
    <mergeCell ref="F22:H22"/>
    <mergeCell ref="I22:J22"/>
    <mergeCell ref="K22:M22"/>
    <mergeCell ref="N22:O22"/>
    <mergeCell ref="F21:H21"/>
    <mergeCell ref="I21:J21"/>
    <mergeCell ref="K21:M21"/>
    <mergeCell ref="N21:O21"/>
    <mergeCell ref="F20:H20"/>
    <mergeCell ref="I20:J20"/>
    <mergeCell ref="K20:M20"/>
    <mergeCell ref="N20:O20"/>
    <mergeCell ref="F11:O11"/>
    <mergeCell ref="F12:J12"/>
    <mergeCell ref="K12:O12"/>
    <mergeCell ref="F13:H13"/>
    <mergeCell ref="I13:J13"/>
    <mergeCell ref="K13:M13"/>
    <mergeCell ref="N13:O13"/>
    <mergeCell ref="F15:H15"/>
    <mergeCell ref="I15:J15"/>
    <mergeCell ref="K15:M15"/>
    <mergeCell ref="N15:O15"/>
    <mergeCell ref="F14:H14"/>
    <mergeCell ref="F23:H23"/>
    <mergeCell ref="I23:J23"/>
    <mergeCell ref="K23:M23"/>
    <mergeCell ref="N23:O23"/>
    <mergeCell ref="F25:O25"/>
    <mergeCell ref="F30:H30"/>
    <mergeCell ref="I30:J30"/>
    <mergeCell ref="K30:M30"/>
    <mergeCell ref="N30:O30"/>
    <mergeCell ref="F31:H31"/>
    <mergeCell ref="I31:J31"/>
    <mergeCell ref="K31:M31"/>
    <mergeCell ref="N31:O31"/>
    <mergeCell ref="I14:J14"/>
    <mergeCell ref="K14:M14"/>
    <mergeCell ref="N14:O14"/>
    <mergeCell ref="N7:O7"/>
    <mergeCell ref="K8:M8"/>
    <mergeCell ref="N8:O8"/>
    <mergeCell ref="F9:H9"/>
    <mergeCell ref="I9:J9"/>
    <mergeCell ref="K9:M9"/>
    <mergeCell ref="N9:O9"/>
    <mergeCell ref="F7:H7"/>
    <mergeCell ref="I7:J7"/>
    <mergeCell ref="F8:H8"/>
    <mergeCell ref="I8:J8"/>
    <mergeCell ref="K7:M7"/>
    <mergeCell ref="F6:H6"/>
    <mergeCell ref="I6:J6"/>
    <mergeCell ref="K5:M5"/>
    <mergeCell ref="N5:O5"/>
    <mergeCell ref="K6:M6"/>
    <mergeCell ref="N6:O6"/>
    <mergeCell ref="F4:J4"/>
    <mergeCell ref="K4:O4"/>
    <mergeCell ref="F3:O3"/>
    <mergeCell ref="F5:H5"/>
    <mergeCell ref="I5:J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BİNEK ARAÇLAR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2026-04-21T10:05:18Z</dcterms:modified>
</cp:coreProperties>
</file>